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6000" windowHeight="6585" activeTab="3"/>
  </bookViews>
  <sheets>
    <sheet name=" PnL" sheetId="1" r:id="rId1"/>
    <sheet name="BS" sheetId="2" r:id="rId2"/>
    <sheet name="Cashflow" sheetId="3" r:id="rId3"/>
    <sheet name="Equity" sheetId="4" r:id="rId4"/>
  </sheets>
  <definedNames>
    <definedName name="_xlnm.Print_Area" localSheetId="0">' PnL'!$A$1:$L$45</definedName>
    <definedName name="_xlnm.Print_Area" localSheetId="1">'BS'!$A$1:$J$55</definedName>
    <definedName name="_xlnm.Print_Area" localSheetId="3">'Equity'!$A$1:$J$34</definedName>
  </definedNames>
  <calcPr fullCalcOnLoad="1"/>
</workbook>
</file>

<file path=xl/sharedStrings.xml><?xml version="1.0" encoding="utf-8"?>
<sst xmlns="http://schemas.openxmlformats.org/spreadsheetml/2006/main" count="123" uniqueCount="96">
  <si>
    <t>PETRONAS Dagangan Berhad (88222 - D)</t>
  </si>
  <si>
    <t xml:space="preserve">Current </t>
  </si>
  <si>
    <t xml:space="preserve">Year </t>
  </si>
  <si>
    <t>Quarter</t>
  </si>
  <si>
    <t>To Date</t>
  </si>
  <si>
    <t>CURRENT ASSETS</t>
  </si>
  <si>
    <t>CURRENT LIABILITIES</t>
  </si>
  <si>
    <t>RM'000</t>
  </si>
  <si>
    <t>Cumulative Quarter</t>
  </si>
  <si>
    <t>Share in the results of an associated company</t>
  </si>
  <si>
    <t>Inventories</t>
  </si>
  <si>
    <t>Individual Quarter</t>
  </si>
  <si>
    <t>Preceding Year</t>
  </si>
  <si>
    <t>Corresponding</t>
  </si>
  <si>
    <t>Preceding  Year</t>
  </si>
  <si>
    <t>Period</t>
  </si>
  <si>
    <t>Revenue</t>
  </si>
  <si>
    <t>PROPERTY, PLANT &amp; EQUIPMENT</t>
  </si>
  <si>
    <t>LONG TERM RECEIVABLES</t>
  </si>
  <si>
    <t>INVESTMENT IN ASSOCIATES</t>
  </si>
  <si>
    <t>Taxation</t>
  </si>
  <si>
    <t xml:space="preserve">3 months </t>
  </si>
  <si>
    <t xml:space="preserve">ended </t>
  </si>
  <si>
    <t>cumulative to date</t>
  </si>
  <si>
    <t>Dividends Payable</t>
  </si>
  <si>
    <t>ATTACHMENT I</t>
  </si>
  <si>
    <t>Cash and Cash Equivalents</t>
  </si>
  <si>
    <t>Trade and Other Receivables</t>
  </si>
  <si>
    <t>Borrowings</t>
  </si>
  <si>
    <t>Finance costs</t>
  </si>
  <si>
    <t>Share of profit of associates</t>
  </si>
  <si>
    <t>Tax expenses</t>
  </si>
  <si>
    <t>Minority interests' share of subsidiary's profit</t>
  </si>
  <si>
    <t>Financed by:</t>
  </si>
  <si>
    <t>CAPITAL AND RESERVES</t>
  </si>
  <si>
    <t>MINORITY SHAREHOLDERS' INTERESTS</t>
  </si>
  <si>
    <t xml:space="preserve">   SHARE CAPITAL</t>
  </si>
  <si>
    <t xml:space="preserve">   RESERVES</t>
  </si>
  <si>
    <t>LONG TERM AND DEFERRED LIABILITIES</t>
  </si>
  <si>
    <t xml:space="preserve">   LONG TERM BORROWINGS</t>
  </si>
  <si>
    <t xml:space="preserve">   DEFERRED TAXATION</t>
  </si>
  <si>
    <t>Earnings per ordinary share - basic (sen)</t>
  </si>
  <si>
    <t>GOODWILL</t>
  </si>
  <si>
    <t xml:space="preserve">12 months </t>
  </si>
  <si>
    <t>Interest income from fund investments</t>
  </si>
  <si>
    <t>Net cash used in investing activities</t>
  </si>
  <si>
    <t>Profit share margin paid</t>
  </si>
  <si>
    <t>Prepaid rental of service station sites</t>
  </si>
  <si>
    <t>Net cash used in financing activities</t>
  </si>
  <si>
    <t>Taxation paid</t>
  </si>
  <si>
    <t>CASH AND CASH EQUIVALENTS AT BEGINNING OF THE YEAR</t>
  </si>
  <si>
    <t>Purchase of property, plant &amp; equipment</t>
  </si>
  <si>
    <t>UNAUDITED CONDENSED CONSOLIDATED INCOME STATEMENT FOR</t>
  </si>
  <si>
    <t>UNAUDITED CONDENSED CONSOLIDATED CASH FLOW STATEMENTS</t>
  </si>
  <si>
    <t>As at end of</t>
  </si>
  <si>
    <t>Current Quarter</t>
  </si>
  <si>
    <t>As at preceding</t>
  </si>
  <si>
    <t>Financial Year End</t>
  </si>
  <si>
    <t>Cash receipts from operations</t>
  </si>
  <si>
    <t>Proceeds from disposal of property, plant &amp; equipment</t>
  </si>
  <si>
    <t>UNAUDITED CONDENSED CONSOLIDATED STATEMENT OF CHANGES IN EQUITY</t>
  </si>
  <si>
    <t>NON DISTRIBUTABLE:</t>
  </si>
  <si>
    <t>Share Capital</t>
  </si>
  <si>
    <t>Share Premium</t>
  </si>
  <si>
    <t>DISTRIBUTABLE:</t>
  </si>
  <si>
    <t>Balance at 1 April</t>
  </si>
  <si>
    <t>Capitalised as bonus issue</t>
  </si>
  <si>
    <t>Dividends</t>
  </si>
  <si>
    <t xml:space="preserve">Total </t>
  </si>
  <si>
    <t>The Unaudited Condensed Consolidated Balance Sheets should be read in conjunction with the Annual Financial Report for the year ended 31 March 2005</t>
  </si>
  <si>
    <t>The Unaudited Condensed Consolidated Cash Flow Statements should be read in conjunction with the Annual Financial Report for the year ended 31 March 2005</t>
  </si>
  <si>
    <t>The Unaudited Condensed Consolidated Statement of Changes in Equity should be read in conjunction with the Annual Financial Report for the year ended 31 March 2005</t>
  </si>
  <si>
    <t>Cash paid to suppliers &amp; employees</t>
  </si>
  <si>
    <t>Repayment of Al-Bai' Bithaman Ajil facility</t>
  </si>
  <si>
    <t>NET INCREASE/(DECREASE) IN CASH &amp; CASH EQUIVALENTS</t>
  </si>
  <si>
    <t>Net cash generated from operating activities</t>
  </si>
  <si>
    <t>Balance at 31 December</t>
  </si>
  <si>
    <t>NET CURRENT ASSETS / (LIABILITIES)</t>
  </si>
  <si>
    <t>Profit before taxation</t>
  </si>
  <si>
    <t>Profit after taxation but before minority interests</t>
  </si>
  <si>
    <t>Net Profit for the period</t>
  </si>
  <si>
    <t>Operating Profit</t>
  </si>
  <si>
    <t>UNAUDITED CONDENSED CONSOLIDATED BALANCE SHEET AS AT 31 MARCH 2006</t>
  </si>
  <si>
    <t>12 months</t>
  </si>
  <si>
    <t>The Unaudited Condensed Consolidated Income Statements should be read in conjunction with the Annual Financial Report for the year ended 31 March 2005.</t>
  </si>
  <si>
    <t xml:space="preserve">Net Assets per Share Attributable to Ordinary </t>
  </si>
  <si>
    <t>Equity Holders of the Parent (sen)</t>
  </si>
  <si>
    <t>Bonus Issue</t>
  </si>
  <si>
    <t>Balance at 31 March</t>
  </si>
  <si>
    <t>FOR THE PERIOD ENDED 31 MARCH 2006</t>
  </si>
  <si>
    <t>THE PERIOD ENDED 31 MARCH 2006</t>
  </si>
  <si>
    <t>CASH AND CASH EQUIVALENTS AT END OF THE YEAR</t>
  </si>
  <si>
    <t>Dividends paid to shareholders</t>
  </si>
  <si>
    <t>Dividends paid to minority interests of a subsidiary</t>
  </si>
  <si>
    <t>Net profit for the year</t>
  </si>
  <si>
    <t>Trade and Other Payables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</si>
</sst>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_);[Red]\(#,##0.0\)"/>
    <numFmt numFmtId="179" formatCode="_(* #,##0_);_(* \(#,##0\);_(* &quot;-&quot;??_);_(@_)"/>
    <numFmt numFmtId="180" formatCode="_(* #,##0.0_);_(* \(#,##0.0\);_(* &quot;-&quot;??_);_(@_)"/>
    <numFmt numFmtId="181" formatCode="0_);[Red]\(0\)"/>
    <numFmt numFmtId="182" formatCode="0.0"/>
    <numFmt numFmtId="183" formatCode="m/d/yy\ h:mm\ AM/PM"/>
    <numFmt numFmtId="184" formatCode="[$-409]dddd\,\ mmmm\ dd\,\ yyyy"/>
    <numFmt numFmtId="185" formatCode="mm/dd/yy;@"/>
    <numFmt numFmtId="186" formatCode="d\-mmm\-yy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9" fontId="0" fillId="0" borderId="0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0" fillId="0" borderId="1" xfId="15" applyNumberFormat="1" applyFont="1" applyBorder="1" applyAlignment="1">
      <alignment/>
    </xf>
    <xf numFmtId="179" fontId="1" fillId="0" borderId="0" xfId="15" applyNumberFormat="1" applyFont="1" applyAlignment="1">
      <alignment/>
    </xf>
    <xf numFmtId="179" fontId="1" fillId="0" borderId="2" xfId="15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0" fontId="4" fillId="0" borderId="0" xfId="0" applyFont="1" applyAlignment="1">
      <alignment/>
    </xf>
    <xf numFmtId="38" fontId="0" fillId="0" borderId="0" xfId="15" applyNumberFormat="1" applyFont="1" applyAlignment="1">
      <alignment horizontal="right"/>
    </xf>
    <xf numFmtId="38" fontId="0" fillId="0" borderId="0" xfId="15" applyNumberFormat="1" applyFont="1" applyBorder="1" applyAlignment="1">
      <alignment horizontal="right"/>
    </xf>
    <xf numFmtId="38" fontId="0" fillId="0" borderId="0" xfId="15" applyNumberFormat="1" applyFont="1" applyBorder="1" applyAlignment="1">
      <alignment horizontal="center"/>
    </xf>
    <xf numFmtId="38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1" fontId="0" fillId="0" borderId="4" xfId="0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right"/>
    </xf>
    <xf numFmtId="41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38" fontId="0" fillId="0" borderId="5" xfId="15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5" xfId="0" applyNumberFormat="1" applyFont="1" applyBorder="1" applyAlignment="1">
      <alignment/>
    </xf>
    <xf numFmtId="178" fontId="0" fillId="0" borderId="0" xfId="15" applyNumberFormat="1" applyFont="1" applyBorder="1" applyAlignment="1">
      <alignment horizontal="right"/>
    </xf>
    <xf numFmtId="178" fontId="0" fillId="0" borderId="0" xfId="0" applyNumberFormat="1" applyFont="1" applyAlignment="1">
      <alignment/>
    </xf>
    <xf numFmtId="15" fontId="0" fillId="0" borderId="0" xfId="0" applyNumberFormat="1" applyFont="1" applyAlignment="1" quotePrefix="1">
      <alignment/>
    </xf>
    <xf numFmtId="14" fontId="0" fillId="0" borderId="0" xfId="0" applyNumberFormat="1" applyFont="1" applyAlignment="1">
      <alignment horizontal="center"/>
    </xf>
    <xf numFmtId="179" fontId="0" fillId="0" borderId="6" xfId="15" applyNumberFormat="1" applyFont="1" applyBorder="1" applyAlignment="1">
      <alignment/>
    </xf>
    <xf numFmtId="179" fontId="0" fillId="0" borderId="2" xfId="15" applyNumberFormat="1" applyFont="1" applyBorder="1" applyAlignment="1">
      <alignment/>
    </xf>
    <xf numFmtId="0" fontId="1" fillId="0" borderId="0" xfId="0" applyFont="1" applyAlignment="1">
      <alignment/>
    </xf>
    <xf numFmtId="22" fontId="0" fillId="0" borderId="0" xfId="0" applyNumberFormat="1" applyFont="1" applyBorder="1" applyAlignment="1">
      <alignment/>
    </xf>
    <xf numFmtId="22" fontId="0" fillId="0" borderId="0" xfId="0" applyNumberFormat="1" applyFont="1" applyBorder="1" applyAlignment="1" quotePrefix="1">
      <alignment horizontal="center"/>
    </xf>
    <xf numFmtId="3" fontId="0" fillId="0" borderId="0" xfId="0" applyNumberFormat="1" applyFont="1" applyAlignment="1">
      <alignment/>
    </xf>
    <xf numFmtId="9" fontId="0" fillId="0" borderId="0" xfId="21" applyFont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4" fontId="0" fillId="0" borderId="0" xfId="0" applyNumberFormat="1" applyFont="1" applyBorder="1" applyAlignment="1" quotePrefix="1">
      <alignment horizontal="center"/>
    </xf>
    <xf numFmtId="179" fontId="0" fillId="0" borderId="0" xfId="0" applyNumberFormat="1" applyFont="1" applyAlignment="1">
      <alignment/>
    </xf>
    <xf numFmtId="43" fontId="5" fillId="0" borderId="0" xfId="15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80" zoomScaleNormal="90" zoomScaleSheetLayoutView="80" workbookViewId="0" topLeftCell="A10">
      <selection activeCell="J35" sqref="J35"/>
    </sheetView>
  </sheetViews>
  <sheetFormatPr defaultColWidth="9.140625" defaultRowHeight="12.75"/>
  <cols>
    <col min="1" max="1" width="3.7109375" style="17" customWidth="1"/>
    <col min="2" max="4" width="9.140625" style="3" customWidth="1"/>
    <col min="5" max="5" width="14.140625" style="3" customWidth="1"/>
    <col min="6" max="6" width="12.57421875" style="3" bestFit="1" customWidth="1"/>
    <col min="7" max="7" width="5.7109375" style="3" customWidth="1"/>
    <col min="8" max="8" width="13.421875" style="3" bestFit="1" customWidth="1"/>
    <col min="9" max="9" width="5.7109375" style="3" customWidth="1"/>
    <col min="10" max="10" width="12.57421875" style="3" bestFit="1" customWidth="1"/>
    <col min="11" max="11" width="5.7109375" style="3" customWidth="1"/>
    <col min="12" max="12" width="16.57421875" style="3" customWidth="1"/>
    <col min="13" max="16384" width="9.140625" style="3" customWidth="1"/>
  </cols>
  <sheetData>
    <row r="1" spans="11:12" ht="12.75">
      <c r="K1" s="55" t="s">
        <v>25</v>
      </c>
      <c r="L1" s="56"/>
    </row>
    <row r="3" spans="1:2" ht="12.75">
      <c r="A3" s="18"/>
      <c r="B3" s="1" t="s">
        <v>0</v>
      </c>
    </row>
    <row r="4" ht="12.75">
      <c r="A4" s="18"/>
    </row>
    <row r="5" spans="1:2" ht="12.75">
      <c r="A5" s="18"/>
      <c r="B5" s="1" t="s">
        <v>52</v>
      </c>
    </row>
    <row r="6" spans="1:2" ht="12.75">
      <c r="A6" s="18"/>
      <c r="B6" s="1" t="s">
        <v>90</v>
      </c>
    </row>
    <row r="7" spans="1:2" ht="12.75">
      <c r="A7" s="18"/>
      <c r="B7" s="1"/>
    </row>
    <row r="8" ht="12.75">
      <c r="A8" s="18"/>
    </row>
    <row r="9" spans="1:11" s="2" customFormat="1" ht="12.75">
      <c r="A9" s="19"/>
      <c r="B9" s="20"/>
      <c r="G9" s="21" t="s">
        <v>11</v>
      </c>
      <c r="H9" s="21"/>
      <c r="J9" s="21"/>
      <c r="K9" s="21" t="s">
        <v>8</v>
      </c>
    </row>
    <row r="10" spans="1:12" ht="12.75">
      <c r="A10" s="19"/>
      <c r="B10" s="20"/>
      <c r="F10" s="21" t="s">
        <v>1</v>
      </c>
      <c r="H10" s="21" t="s">
        <v>12</v>
      </c>
      <c r="J10" s="21" t="s">
        <v>1</v>
      </c>
      <c r="L10" s="21" t="s">
        <v>14</v>
      </c>
    </row>
    <row r="11" spans="1:12" ht="12.75">
      <c r="A11" s="19"/>
      <c r="B11" s="20"/>
      <c r="F11" s="21" t="s">
        <v>2</v>
      </c>
      <c r="H11" s="21" t="s">
        <v>13</v>
      </c>
      <c r="J11" s="21" t="s">
        <v>2</v>
      </c>
      <c r="L11" s="21" t="s">
        <v>13</v>
      </c>
    </row>
    <row r="12" spans="1:12" ht="12.75">
      <c r="A12" s="19"/>
      <c r="B12" s="20"/>
      <c r="F12" s="21" t="s">
        <v>3</v>
      </c>
      <c r="H12" s="21" t="s">
        <v>3</v>
      </c>
      <c r="J12" s="21" t="s">
        <v>4</v>
      </c>
      <c r="L12" s="21" t="s">
        <v>15</v>
      </c>
    </row>
    <row r="13" spans="1:12" ht="12.75">
      <c r="A13" s="19"/>
      <c r="B13" s="19"/>
      <c r="F13" s="22">
        <v>38807</v>
      </c>
      <c r="H13" s="22">
        <v>38442</v>
      </c>
      <c r="J13" s="22">
        <f>+F13</f>
        <v>38807</v>
      </c>
      <c r="L13" s="22">
        <f>+H13</f>
        <v>38442</v>
      </c>
    </row>
    <row r="14" spans="1:12" ht="12.75">
      <c r="A14" s="18"/>
      <c r="B14" s="17"/>
      <c r="F14" s="23" t="s">
        <v>7</v>
      </c>
      <c r="H14" s="23" t="s">
        <v>7</v>
      </c>
      <c r="J14" s="23" t="s">
        <v>7</v>
      </c>
      <c r="K14" s="24"/>
      <c r="L14" s="21" t="s">
        <v>7</v>
      </c>
    </row>
    <row r="15" spans="1:12" ht="12.75">
      <c r="A15" s="18"/>
      <c r="F15" s="23"/>
      <c r="H15" s="23"/>
      <c r="J15" s="23"/>
      <c r="K15" s="24"/>
      <c r="L15" s="21"/>
    </row>
    <row r="16" spans="1:12" ht="13.5" thickBot="1">
      <c r="A16" s="18"/>
      <c r="B16" s="1" t="s">
        <v>16</v>
      </c>
      <c r="F16" s="25">
        <v>4283395</v>
      </c>
      <c r="G16" s="26"/>
      <c r="H16" s="25">
        <v>3268309</v>
      </c>
      <c r="I16" s="26"/>
      <c r="J16" s="25">
        <v>16567916</v>
      </c>
      <c r="K16" s="26"/>
      <c r="L16" s="25">
        <v>12451079</v>
      </c>
    </row>
    <row r="17" spans="1:12" ht="12.75">
      <c r="A17" s="18"/>
      <c r="F17" s="27"/>
      <c r="G17" s="26"/>
      <c r="H17" s="27"/>
      <c r="I17" s="26"/>
      <c r="J17" s="27"/>
      <c r="K17" s="26"/>
      <c r="L17" s="26"/>
    </row>
    <row r="18" spans="1:12" ht="12.75">
      <c r="A18" s="18"/>
      <c r="B18" s="1" t="s">
        <v>81</v>
      </c>
      <c r="F18" s="26">
        <f>107318-F19</f>
        <v>107506</v>
      </c>
      <c r="G18" s="26"/>
      <c r="H18" s="26">
        <v>-30526</v>
      </c>
      <c r="I18" s="26"/>
      <c r="J18" s="26">
        <f>725183-J19</f>
        <v>726106</v>
      </c>
      <c r="K18" s="26"/>
      <c r="L18" s="27">
        <f>329031-L19</f>
        <v>330376</v>
      </c>
    </row>
    <row r="19" spans="1:12" ht="12.75">
      <c r="A19" s="18"/>
      <c r="B19" s="3" t="s">
        <v>29</v>
      </c>
      <c r="F19" s="26">
        <v>-188</v>
      </c>
      <c r="G19" s="26"/>
      <c r="H19" s="26">
        <v>-294</v>
      </c>
      <c r="I19" s="26"/>
      <c r="J19" s="26">
        <v>-923</v>
      </c>
      <c r="K19" s="26"/>
      <c r="L19" s="27">
        <v>-1345</v>
      </c>
    </row>
    <row r="20" spans="1:12" ht="12.75">
      <c r="A20" s="18"/>
      <c r="F20" s="26"/>
      <c r="G20" s="26"/>
      <c r="H20" s="26"/>
      <c r="I20" s="26"/>
      <c r="J20" s="26"/>
      <c r="K20" s="26"/>
      <c r="L20" s="26"/>
    </row>
    <row r="21" spans="1:12" ht="12.75">
      <c r="A21" s="18"/>
      <c r="B21" s="3" t="s">
        <v>30</v>
      </c>
      <c r="F21" s="27">
        <v>287</v>
      </c>
      <c r="G21" s="26"/>
      <c r="H21" s="26">
        <v>213</v>
      </c>
      <c r="I21" s="26"/>
      <c r="J21" s="26">
        <v>1031</v>
      </c>
      <c r="K21" s="26"/>
      <c r="L21" s="27">
        <v>1089</v>
      </c>
    </row>
    <row r="22" spans="1:12" ht="12.75">
      <c r="A22" s="18"/>
      <c r="F22" s="28"/>
      <c r="G22" s="26"/>
      <c r="H22" s="28"/>
      <c r="I22" s="26"/>
      <c r="J22" s="28"/>
      <c r="K22" s="26"/>
      <c r="L22" s="28"/>
    </row>
    <row r="23" spans="1:12" ht="12.75">
      <c r="A23" s="18"/>
      <c r="F23" s="29"/>
      <c r="G23" s="26"/>
      <c r="H23" s="29"/>
      <c r="I23" s="26"/>
      <c r="J23" s="29"/>
      <c r="K23" s="26"/>
      <c r="L23" s="29"/>
    </row>
    <row r="24" spans="1:12" ht="12.75">
      <c r="A24" s="18"/>
      <c r="B24" s="1" t="s">
        <v>78</v>
      </c>
      <c r="F24" s="29">
        <f>SUM(F18:F21)</f>
        <v>107605</v>
      </c>
      <c r="G24" s="26"/>
      <c r="H24" s="29">
        <f>SUM(H18:H21)</f>
        <v>-30607</v>
      </c>
      <c r="I24" s="26"/>
      <c r="J24" s="29">
        <f>SUM(J18:J21)</f>
        <v>726214</v>
      </c>
      <c r="K24" s="26"/>
      <c r="L24" s="29">
        <f>SUM(L18:L21)</f>
        <v>330120</v>
      </c>
    </row>
    <row r="25" spans="1:12" ht="12.75">
      <c r="A25" s="18"/>
      <c r="F25" s="29"/>
      <c r="G25" s="26"/>
      <c r="H25" s="29"/>
      <c r="I25" s="26"/>
      <c r="J25" s="29"/>
      <c r="K25" s="26"/>
      <c r="L25" s="29"/>
    </row>
    <row r="26" spans="1:12" ht="12.75" hidden="1">
      <c r="A26" s="18"/>
      <c r="B26" s="3" t="s">
        <v>9</v>
      </c>
      <c r="F26" s="26">
        <v>54</v>
      </c>
      <c r="G26" s="26"/>
      <c r="H26" s="26">
        <v>11</v>
      </c>
      <c r="I26" s="26"/>
      <c r="J26" s="26">
        <v>11</v>
      </c>
      <c r="K26" s="26"/>
      <c r="L26" s="26">
        <v>54</v>
      </c>
    </row>
    <row r="27" spans="1:12" ht="12.75">
      <c r="A27" s="18"/>
      <c r="F27" s="26"/>
      <c r="G27" s="26"/>
      <c r="H27" s="26"/>
      <c r="I27" s="26"/>
      <c r="J27" s="26"/>
      <c r="K27" s="26"/>
      <c r="L27" s="26"/>
    </row>
    <row r="28" spans="1:12" ht="12.75">
      <c r="A28" s="18"/>
      <c r="B28" s="3" t="s">
        <v>31</v>
      </c>
      <c r="F28" s="27">
        <v>-36172</v>
      </c>
      <c r="G28" s="26"/>
      <c r="H28" s="26">
        <v>-10793</v>
      </c>
      <c r="I28" s="26"/>
      <c r="J28" s="26">
        <v>-213802</v>
      </c>
      <c r="K28" s="26"/>
      <c r="L28" s="27">
        <v>-113967</v>
      </c>
    </row>
    <row r="29" spans="1:12" ht="12.75">
      <c r="A29" s="18"/>
      <c r="F29" s="28"/>
      <c r="G29" s="26"/>
      <c r="H29" s="28"/>
      <c r="I29" s="26"/>
      <c r="J29" s="28"/>
      <c r="K29" s="26"/>
      <c r="L29" s="28"/>
    </row>
    <row r="30" spans="1:12" ht="12.75">
      <c r="A30" s="18"/>
      <c r="F30" s="26"/>
      <c r="G30" s="26"/>
      <c r="H30" s="26"/>
      <c r="I30" s="26"/>
      <c r="J30" s="26"/>
      <c r="K30" s="26"/>
      <c r="L30" s="26"/>
    </row>
    <row r="31" spans="1:12" ht="24.75" customHeight="1">
      <c r="A31" s="18"/>
      <c r="B31" s="58" t="s">
        <v>79</v>
      </c>
      <c r="C31" s="59"/>
      <c r="D31" s="59"/>
      <c r="E31" s="59"/>
      <c r="F31" s="26">
        <f>F24+F28</f>
        <v>71433</v>
      </c>
      <c r="G31" s="26"/>
      <c r="H31" s="26">
        <f>H24+H28</f>
        <v>-41400</v>
      </c>
      <c r="I31" s="26"/>
      <c r="J31" s="26">
        <f>J24+J28</f>
        <v>512412</v>
      </c>
      <c r="K31" s="26"/>
      <c r="L31" s="26">
        <f>L24+L28</f>
        <v>216153</v>
      </c>
    </row>
    <row r="32" spans="1:12" ht="12.75">
      <c r="A32" s="18"/>
      <c r="F32" s="26"/>
      <c r="G32" s="26"/>
      <c r="H32" s="26"/>
      <c r="I32" s="26"/>
      <c r="J32" s="26"/>
      <c r="K32" s="26"/>
      <c r="L32" s="26"/>
    </row>
    <row r="33" spans="1:12" ht="12.75">
      <c r="A33" s="18"/>
      <c r="B33" s="3" t="s">
        <v>32</v>
      </c>
      <c r="F33" s="27">
        <v>-1944</v>
      </c>
      <c r="G33" s="26"/>
      <c r="H33" s="26">
        <v>-1334</v>
      </c>
      <c r="I33" s="26"/>
      <c r="J33" s="26">
        <v>-6448</v>
      </c>
      <c r="K33" s="26"/>
      <c r="L33" s="27">
        <v>-5422</v>
      </c>
    </row>
    <row r="34" spans="1:12" ht="12.75">
      <c r="A34" s="18"/>
      <c r="F34" s="28"/>
      <c r="G34" s="26"/>
      <c r="H34" s="28"/>
      <c r="I34" s="26"/>
      <c r="J34" s="28"/>
      <c r="K34" s="26"/>
      <c r="L34" s="28"/>
    </row>
    <row r="35" spans="1:12" ht="12.75">
      <c r="A35" s="18"/>
      <c r="B35" s="1" t="s">
        <v>80</v>
      </c>
      <c r="F35" s="30">
        <f>F31+F33</f>
        <v>69489</v>
      </c>
      <c r="G35" s="26"/>
      <c r="H35" s="30">
        <f>H31+H33</f>
        <v>-42734</v>
      </c>
      <c r="I35" s="26"/>
      <c r="J35" s="30">
        <f>J31+J33</f>
        <v>505964</v>
      </c>
      <c r="K35" s="26"/>
      <c r="L35" s="30">
        <f>L31+L33</f>
        <v>210731</v>
      </c>
    </row>
    <row r="36" spans="1:12" ht="13.5" thickBot="1">
      <c r="A36" s="18"/>
      <c r="F36" s="33"/>
      <c r="G36" s="32"/>
      <c r="H36" s="31"/>
      <c r="I36" s="32"/>
      <c r="J36" s="31"/>
      <c r="K36" s="32"/>
      <c r="L36" s="33"/>
    </row>
    <row r="37" spans="1:12" ht="13.5" thickTop="1">
      <c r="A37" s="18"/>
      <c r="F37" s="32"/>
      <c r="G37" s="32"/>
      <c r="H37" s="32"/>
      <c r="I37" s="32"/>
      <c r="J37" s="32"/>
      <c r="K37" s="32"/>
      <c r="L37" s="32"/>
    </row>
    <row r="38" spans="1:12" ht="12.75">
      <c r="A38" s="18"/>
      <c r="F38" s="32"/>
      <c r="G38" s="32"/>
      <c r="H38" s="32"/>
      <c r="I38" s="32"/>
      <c r="J38" s="32"/>
      <c r="K38" s="32"/>
      <c r="L38" s="32"/>
    </row>
    <row r="39" spans="1:12" ht="12.75">
      <c r="A39" s="18"/>
      <c r="F39" s="32"/>
      <c r="G39" s="32"/>
      <c r="H39" s="32"/>
      <c r="I39" s="32"/>
      <c r="J39" s="32"/>
      <c r="K39" s="32"/>
      <c r="L39" s="32"/>
    </row>
    <row r="40" spans="1:12" ht="12.75">
      <c r="A40" s="34"/>
      <c r="B40" s="3" t="s">
        <v>41</v>
      </c>
      <c r="F40" s="35">
        <f>F35/993454*100</f>
        <v>6.994687222558871</v>
      </c>
      <c r="G40" s="35"/>
      <c r="H40" s="35">
        <f>H35/993454*100</f>
        <v>-4.301557998659223</v>
      </c>
      <c r="I40" s="35"/>
      <c r="J40" s="35">
        <f>J35/993454*100</f>
        <v>50.92978638165431</v>
      </c>
      <c r="K40" s="35"/>
      <c r="L40" s="35">
        <f>L35/993454*100</f>
        <v>21.211953447265802</v>
      </c>
    </row>
    <row r="44" spans="2:12" ht="29.25" customHeight="1">
      <c r="B44" s="57" t="s">
        <v>84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</row>
    <row r="45" ht="12.75">
      <c r="B45" s="36"/>
    </row>
  </sheetData>
  <mergeCells count="3">
    <mergeCell ref="K1:L1"/>
    <mergeCell ref="B44:L44"/>
    <mergeCell ref="B31:E31"/>
  </mergeCells>
  <printOptions/>
  <pageMargins left="0.75" right="0.75" top="1" bottom="1" header="0.5" footer="0.5"/>
  <pageSetup horizontalDpi="300" verticalDpi="300" orientation="portrait" paperSize="9" scale="73" r:id="rId1"/>
  <headerFooter alignWithMargins="0">
    <oddFooter>&amp;CPage 1 of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57"/>
  <sheetViews>
    <sheetView view="pageBreakPreview" zoomScale="80" zoomScaleNormal="90" zoomScaleSheetLayoutView="80" workbookViewId="0" topLeftCell="A22">
      <selection activeCell="B27" sqref="B27"/>
    </sheetView>
  </sheetViews>
  <sheetFormatPr defaultColWidth="9.140625" defaultRowHeight="12.75"/>
  <cols>
    <col min="1" max="5" width="9.140625" style="3" customWidth="1"/>
    <col min="6" max="6" width="17.8515625" style="3" customWidth="1"/>
    <col min="7" max="7" width="13.140625" style="3" customWidth="1"/>
    <col min="8" max="8" width="9.140625" style="3" customWidth="1"/>
    <col min="9" max="9" width="13.00390625" style="3" customWidth="1"/>
    <col min="10" max="16384" width="9.140625" style="3" customWidth="1"/>
  </cols>
  <sheetData>
    <row r="2" ht="12.75">
      <c r="H2" s="40"/>
    </row>
    <row r="3" ht="12.75">
      <c r="B3" s="1" t="s">
        <v>0</v>
      </c>
    </row>
    <row r="5" ht="12.75">
      <c r="B5" s="1" t="s">
        <v>82</v>
      </c>
    </row>
    <row r="8" spans="7:9" ht="12.75">
      <c r="G8" s="21" t="s">
        <v>54</v>
      </c>
      <c r="I8" s="21" t="s">
        <v>56</v>
      </c>
    </row>
    <row r="9" spans="7:10" ht="12.75">
      <c r="G9" s="3" t="s">
        <v>55</v>
      </c>
      <c r="H9" s="24"/>
      <c r="I9" s="21" t="s">
        <v>57</v>
      </c>
      <c r="J9" s="24"/>
    </row>
    <row r="10" spans="7:10" ht="12.75">
      <c r="G10" s="23">
        <f>+' PnL'!F13</f>
        <v>38807</v>
      </c>
      <c r="H10" s="24"/>
      <c r="I10" s="23">
        <v>38442</v>
      </c>
      <c r="J10" s="24"/>
    </row>
    <row r="11" spans="7:9" ht="12.75">
      <c r="G11" s="22" t="s">
        <v>7</v>
      </c>
      <c r="H11" s="24"/>
      <c r="I11" s="22" t="s">
        <v>7</v>
      </c>
    </row>
    <row r="13" spans="2:9" ht="12.75">
      <c r="B13" s="1" t="s">
        <v>17</v>
      </c>
      <c r="G13" s="43">
        <v>2840424</v>
      </c>
      <c r="H13" s="43"/>
      <c r="I13" s="43">
        <v>2649366</v>
      </c>
    </row>
    <row r="14" spans="2:9" ht="12.75">
      <c r="B14" s="1" t="s">
        <v>19</v>
      </c>
      <c r="G14" s="43">
        <v>3718</v>
      </c>
      <c r="H14" s="43"/>
      <c r="I14" s="43">
        <v>3666</v>
      </c>
    </row>
    <row r="15" spans="2:9" ht="12.75">
      <c r="B15" s="1" t="s">
        <v>18</v>
      </c>
      <c r="G15" s="43">
        <v>247622</v>
      </c>
      <c r="H15" s="43"/>
      <c r="I15" s="43">
        <v>195276</v>
      </c>
    </row>
    <row r="16" spans="2:9" ht="12.75">
      <c r="B16" s="1" t="s">
        <v>42</v>
      </c>
      <c r="G16" s="43">
        <v>26349</v>
      </c>
      <c r="H16" s="43"/>
      <c r="I16" s="43">
        <v>27823</v>
      </c>
    </row>
    <row r="17" spans="7:9" ht="12.75">
      <c r="G17" s="43"/>
      <c r="H17" s="43"/>
      <c r="I17" s="43"/>
    </row>
    <row r="18" spans="7:9" ht="12.75">
      <c r="G18" s="43"/>
      <c r="H18" s="43"/>
      <c r="I18" s="43"/>
    </row>
    <row r="19" spans="2:9" ht="12.75">
      <c r="B19" s="1" t="s">
        <v>5</v>
      </c>
      <c r="G19" s="43"/>
      <c r="H19" s="43"/>
      <c r="I19" s="43"/>
    </row>
    <row r="20" spans="2:11" ht="12.75">
      <c r="B20" s="3" t="s">
        <v>10</v>
      </c>
      <c r="G20" s="43">
        <v>605447</v>
      </c>
      <c r="H20" s="43"/>
      <c r="I20" s="43">
        <v>491373</v>
      </c>
      <c r="J20" s="43"/>
      <c r="K20" s="44"/>
    </row>
    <row r="21" spans="2:11" ht="12.75">
      <c r="B21" s="3" t="s">
        <v>27</v>
      </c>
      <c r="G21" s="43">
        <v>1968921</v>
      </c>
      <c r="H21" s="43"/>
      <c r="I21" s="43">
        <v>2310338</v>
      </c>
      <c r="J21" s="43"/>
      <c r="K21" s="44"/>
    </row>
    <row r="22" spans="2:11" ht="12.75">
      <c r="B22" s="3" t="s">
        <v>26</v>
      </c>
      <c r="G22" s="43">
        <v>466006</v>
      </c>
      <c r="I22" s="43">
        <v>461879</v>
      </c>
      <c r="J22" s="43"/>
      <c r="K22" s="44"/>
    </row>
    <row r="23" spans="7:11" ht="12.75">
      <c r="G23" s="45">
        <f>SUM(G20:G22)</f>
        <v>3040374</v>
      </c>
      <c r="H23" s="43"/>
      <c r="I23" s="45">
        <f>SUM(I20:I22)</f>
        <v>3263590</v>
      </c>
      <c r="J23" s="43"/>
      <c r="K23" s="44"/>
    </row>
    <row r="24" spans="7:9" ht="12.75">
      <c r="G24" s="43"/>
      <c r="H24" s="43"/>
      <c r="I24" s="43"/>
    </row>
    <row r="25" spans="2:9" ht="12.75">
      <c r="B25" s="1" t="s">
        <v>6</v>
      </c>
      <c r="G25" s="43"/>
      <c r="H25" s="43"/>
      <c r="I25" s="43"/>
    </row>
    <row r="26" spans="2:9" ht="12.75">
      <c r="B26" s="3" t="s">
        <v>95</v>
      </c>
      <c r="G26" s="43">
        <v>2865859</v>
      </c>
      <c r="H26" s="43"/>
      <c r="I26" s="43">
        <v>3323038</v>
      </c>
    </row>
    <row r="27" spans="2:9" ht="12.75">
      <c r="B27" s="3" t="s">
        <v>28</v>
      </c>
      <c r="G27" s="43">
        <v>10031</v>
      </c>
      <c r="I27" s="43">
        <v>9592</v>
      </c>
    </row>
    <row r="28" spans="2:9" ht="12.75">
      <c r="B28" s="3" t="s">
        <v>20</v>
      </c>
      <c r="G28" s="43">
        <v>91986</v>
      </c>
      <c r="H28" s="43"/>
      <c r="I28" s="43">
        <v>31073</v>
      </c>
    </row>
    <row r="29" spans="2:9" ht="12.75" hidden="1">
      <c r="B29" s="3" t="s">
        <v>24</v>
      </c>
      <c r="G29" s="43">
        <v>0</v>
      </c>
      <c r="H29" s="43"/>
      <c r="I29" s="43">
        <v>0</v>
      </c>
    </row>
    <row r="30" spans="7:10" ht="12.75">
      <c r="G30" s="45">
        <f>SUM(G26:G29)</f>
        <v>2967876</v>
      </c>
      <c r="H30" s="43"/>
      <c r="I30" s="45">
        <f>SUM(I26:I29)</f>
        <v>3363703</v>
      </c>
      <c r="J30" s="46"/>
    </row>
    <row r="31" spans="7:9" ht="12.75">
      <c r="G31" s="43"/>
      <c r="H31" s="43"/>
      <c r="I31" s="43"/>
    </row>
    <row r="32" spans="2:10" ht="12.75">
      <c r="B32" s="1" t="s">
        <v>77</v>
      </c>
      <c r="G32" s="47">
        <f>G23-G30</f>
        <v>72498</v>
      </c>
      <c r="H32" s="43"/>
      <c r="I32" s="4">
        <f>I23-I30</f>
        <v>-100113</v>
      </c>
      <c r="J32" s="43"/>
    </row>
    <row r="33" spans="7:9" ht="12.75">
      <c r="G33" s="43"/>
      <c r="H33" s="43"/>
      <c r="I33" s="43"/>
    </row>
    <row r="34" spans="7:9" ht="13.5" thickBot="1">
      <c r="G34" s="48">
        <f>SUM(G13:G16)+G32</f>
        <v>3190611</v>
      </c>
      <c r="H34" s="43"/>
      <c r="I34" s="48">
        <f>SUM(I13:I16)+I32</f>
        <v>2776018</v>
      </c>
    </row>
    <row r="35" spans="7:9" ht="13.5" thickTop="1">
      <c r="G35" s="43"/>
      <c r="H35" s="43"/>
      <c r="I35" s="43"/>
    </row>
    <row r="36" spans="2:9" ht="12.75">
      <c r="B36" s="1" t="s">
        <v>33</v>
      </c>
      <c r="G36" s="43"/>
      <c r="H36" s="43"/>
      <c r="I36" s="43"/>
    </row>
    <row r="37" spans="2:9" ht="12.75">
      <c r="B37" s="1" t="s">
        <v>34</v>
      </c>
      <c r="G37" s="43"/>
      <c r="H37" s="43"/>
      <c r="I37" s="43"/>
    </row>
    <row r="38" spans="2:9" ht="12.75">
      <c r="B38" s="3" t="s">
        <v>36</v>
      </c>
      <c r="G38" s="43">
        <v>993454</v>
      </c>
      <c r="H38" s="43"/>
      <c r="I38" s="43">
        <v>993454</v>
      </c>
    </row>
    <row r="39" spans="2:9" ht="12.75">
      <c r="B39" s="3" t="s">
        <v>37</v>
      </c>
      <c r="G39" s="43">
        <v>2048743</v>
      </c>
      <c r="H39" s="43"/>
      <c r="I39" s="43">
        <v>1650072</v>
      </c>
    </row>
    <row r="40" spans="7:9" ht="12.75">
      <c r="G40" s="45">
        <f>SUM(G38:G39)</f>
        <v>3042197</v>
      </c>
      <c r="H40" s="43"/>
      <c r="I40" s="45">
        <f>SUM(I38:I39)</f>
        <v>2643526</v>
      </c>
    </row>
    <row r="41" spans="7:9" ht="12.75">
      <c r="G41" s="46"/>
      <c r="H41" s="43"/>
      <c r="I41" s="46"/>
    </row>
    <row r="42" spans="2:9" ht="12.75">
      <c r="B42" s="1" t="s">
        <v>35</v>
      </c>
      <c r="G42" s="43">
        <v>49458</v>
      </c>
      <c r="H42" s="43"/>
      <c r="I42" s="43">
        <v>43577</v>
      </c>
    </row>
    <row r="43" spans="2:9" ht="12.75">
      <c r="B43" s="1" t="s">
        <v>38</v>
      </c>
      <c r="G43" s="43"/>
      <c r="H43" s="43"/>
      <c r="I43" s="43"/>
    </row>
    <row r="44" spans="2:9" ht="12.75">
      <c r="B44" s="3" t="s">
        <v>39</v>
      </c>
      <c r="G44" s="43">
        <v>5280</v>
      </c>
      <c r="H44" s="43"/>
      <c r="I44" s="43">
        <v>15312</v>
      </c>
    </row>
    <row r="45" spans="2:11" ht="12.75">
      <c r="B45" s="3" t="s">
        <v>40</v>
      </c>
      <c r="G45" s="43">
        <v>93676</v>
      </c>
      <c r="H45" s="43"/>
      <c r="I45" s="43">
        <v>73603</v>
      </c>
      <c r="K45" s="43"/>
    </row>
    <row r="46" spans="7:9" ht="12.75">
      <c r="G46" s="45">
        <f>SUM(G42:G45)</f>
        <v>148414</v>
      </c>
      <c r="H46" s="43"/>
      <c r="I46" s="45">
        <f>SUM(I42:I45)</f>
        <v>132492</v>
      </c>
    </row>
    <row r="47" spans="7:9" ht="12.75">
      <c r="G47" s="43"/>
      <c r="H47" s="43"/>
      <c r="I47" s="43"/>
    </row>
    <row r="48" spans="7:9" ht="13.5" thickBot="1">
      <c r="G48" s="48">
        <f>G40+G46</f>
        <v>3190611</v>
      </c>
      <c r="H48" s="43"/>
      <c r="I48" s="48">
        <f>I40+I46</f>
        <v>2776018</v>
      </c>
    </row>
    <row r="49" spans="7:9" ht="13.5" thickTop="1">
      <c r="G49" s="43"/>
      <c r="H49" s="43"/>
      <c r="I49" s="43"/>
    </row>
    <row r="50" spans="2:9" ht="12.75">
      <c r="B50" s="3" t="s">
        <v>85</v>
      </c>
      <c r="G50" s="49"/>
      <c r="H50" s="50"/>
      <c r="I50" s="49"/>
    </row>
    <row r="51" spans="2:11" ht="12.75">
      <c r="B51" s="3" t="s">
        <v>86</v>
      </c>
      <c r="G51" s="49">
        <f>((G40)/Equity!G13)*100</f>
        <v>306.2242439005732</v>
      </c>
      <c r="H51" s="49"/>
      <c r="I51" s="49">
        <f>((I40)/993454)*100</f>
        <v>266.09445429783364</v>
      </c>
      <c r="K51" s="49"/>
    </row>
    <row r="52" spans="7:9" ht="12.75">
      <c r="G52" s="49"/>
      <c r="H52" s="50"/>
      <c r="I52" s="49"/>
    </row>
    <row r="53" spans="7:9" ht="12.75">
      <c r="G53" s="43"/>
      <c r="H53" s="43"/>
      <c r="I53" s="43"/>
    </row>
    <row r="54" spans="2:9" ht="29.25" customHeight="1">
      <c r="B54" s="57" t="s">
        <v>69</v>
      </c>
      <c r="C54" s="57"/>
      <c r="D54" s="57"/>
      <c r="E54" s="57"/>
      <c r="F54" s="57"/>
      <c r="G54" s="57"/>
      <c r="H54" s="57"/>
      <c r="I54" s="57"/>
    </row>
    <row r="57" spans="7:9" ht="12.75">
      <c r="G57" s="43">
        <f>G34-G48</f>
        <v>0</v>
      </c>
      <c r="I57" s="43">
        <f>I34-I48</f>
        <v>0</v>
      </c>
    </row>
  </sheetData>
  <mergeCells count="1">
    <mergeCell ref="B54:I54"/>
  </mergeCells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2 of 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42"/>
  <sheetViews>
    <sheetView view="pageBreakPreview" zoomScale="80" zoomScaleNormal="90" zoomScaleSheetLayoutView="80" workbookViewId="0" topLeftCell="A16">
      <selection activeCell="G27" sqref="G27"/>
    </sheetView>
  </sheetViews>
  <sheetFormatPr defaultColWidth="9.140625" defaultRowHeight="12.75"/>
  <cols>
    <col min="1" max="1" width="9.140625" style="3" customWidth="1"/>
    <col min="2" max="2" width="4.7109375" style="3" customWidth="1"/>
    <col min="3" max="5" width="9.140625" style="3" customWidth="1"/>
    <col min="6" max="6" width="30.7109375" style="3" customWidth="1"/>
    <col min="7" max="7" width="13.140625" style="3" customWidth="1"/>
    <col min="8" max="8" width="9.140625" style="3" customWidth="1"/>
    <col min="9" max="9" width="13.00390625" style="3" hidden="1" customWidth="1"/>
    <col min="10" max="10" width="13.28125" style="3" hidden="1" customWidth="1"/>
    <col min="11" max="11" width="14.8515625" style="3" bestFit="1" customWidth="1"/>
    <col min="12" max="16384" width="9.140625" style="3" customWidth="1"/>
  </cols>
  <sheetData>
    <row r="1" ht="12.75">
      <c r="B1" s="1" t="s">
        <v>0</v>
      </c>
    </row>
    <row r="2" ht="12.75">
      <c r="H2" s="40"/>
    </row>
    <row r="3" ht="12.75">
      <c r="B3" s="1" t="s">
        <v>53</v>
      </c>
    </row>
    <row r="4" ht="12.75">
      <c r="B4" s="1" t="s">
        <v>89</v>
      </c>
    </row>
    <row r="5" ht="12.75">
      <c r="B5" s="16"/>
    </row>
    <row r="6" spans="7:11" ht="12.75">
      <c r="G6" s="21" t="s">
        <v>83</v>
      </c>
      <c r="I6" s="21" t="s">
        <v>21</v>
      </c>
      <c r="J6" s="21" t="s">
        <v>43</v>
      </c>
      <c r="K6" s="21" t="str">
        <f>+G6</f>
        <v>12 months</v>
      </c>
    </row>
    <row r="7" spans="7:11" ht="12.75">
      <c r="G7" s="21" t="s">
        <v>22</v>
      </c>
      <c r="I7" s="21" t="s">
        <v>22</v>
      </c>
      <c r="J7" s="21" t="s">
        <v>22</v>
      </c>
      <c r="K7" s="21" t="s">
        <v>22</v>
      </c>
    </row>
    <row r="8" spans="7:11" ht="12.75">
      <c r="G8" s="51">
        <f>+'BS'!G10</f>
        <v>38807</v>
      </c>
      <c r="H8" s="41"/>
      <c r="I8" s="42">
        <v>37072</v>
      </c>
      <c r="J8" s="42">
        <v>37802</v>
      </c>
      <c r="K8" s="51">
        <f>+' PnL'!L13</f>
        <v>38442</v>
      </c>
    </row>
    <row r="9" spans="7:11" ht="12.75">
      <c r="G9" s="22" t="s">
        <v>7</v>
      </c>
      <c r="I9" s="22" t="s">
        <v>7</v>
      </c>
      <c r="J9" s="22" t="s">
        <v>7</v>
      </c>
      <c r="K9" s="22" t="s">
        <v>7</v>
      </c>
    </row>
    <row r="10" spans="7:11" ht="12.75">
      <c r="G10" s="4"/>
      <c r="H10" s="4"/>
      <c r="I10" s="4"/>
      <c r="J10" s="4"/>
      <c r="K10" s="4"/>
    </row>
    <row r="11" spans="2:11" ht="12.75">
      <c r="B11" s="6" t="s">
        <v>58</v>
      </c>
      <c r="G11" s="8">
        <v>16393171</v>
      </c>
      <c r="H11" s="8"/>
      <c r="I11" s="8"/>
      <c r="J11" s="8">
        <v>7605323</v>
      </c>
      <c r="K11" s="8">
        <v>12170015</v>
      </c>
    </row>
    <row r="12" spans="2:11" ht="12.75">
      <c r="B12" s="6" t="s">
        <v>72</v>
      </c>
      <c r="G12" s="12">
        <v>-15653130</v>
      </c>
      <c r="H12" s="8"/>
      <c r="I12" s="8"/>
      <c r="J12" s="12">
        <v>-6436178</v>
      </c>
      <c r="K12" s="12">
        <v>-11538096</v>
      </c>
    </row>
    <row r="13" spans="2:11" ht="12.75">
      <c r="B13" s="6"/>
      <c r="G13" s="8">
        <f>SUM(G11:G12)</f>
        <v>740041</v>
      </c>
      <c r="H13" s="8"/>
      <c r="I13" s="8"/>
      <c r="J13" s="8">
        <f>SUM(J11:J12)</f>
        <v>1169145</v>
      </c>
      <c r="K13" s="8">
        <f>SUM(K11:K12)</f>
        <v>631919</v>
      </c>
    </row>
    <row r="14" spans="2:11" ht="12.75">
      <c r="B14" s="6" t="s">
        <v>49</v>
      </c>
      <c r="G14" s="8">
        <v>-132514</v>
      </c>
      <c r="H14" s="8"/>
      <c r="I14" s="8"/>
      <c r="J14" s="8">
        <v>-243649</v>
      </c>
      <c r="K14" s="8">
        <v>-153013</v>
      </c>
    </row>
    <row r="15" spans="2:9" ht="12.75">
      <c r="B15" s="6"/>
      <c r="H15" s="9"/>
      <c r="I15" s="9"/>
    </row>
    <row r="16" spans="2:11" ht="12.75">
      <c r="B16" s="7" t="s">
        <v>75</v>
      </c>
      <c r="G16" s="15">
        <f>SUM(G13:G14)</f>
        <v>607527</v>
      </c>
      <c r="H16" s="8"/>
      <c r="I16" s="8"/>
      <c r="J16" s="15">
        <f>SUM(J13:J14)</f>
        <v>925496</v>
      </c>
      <c r="K16" s="15">
        <f>SUM(K13:K14)</f>
        <v>478906</v>
      </c>
    </row>
    <row r="17" spans="2:11" ht="12.75">
      <c r="B17" s="6"/>
      <c r="G17" s="9"/>
      <c r="H17" s="9"/>
      <c r="I17" s="9"/>
      <c r="J17" s="9"/>
      <c r="K17" s="9"/>
    </row>
    <row r="18" spans="2:11" ht="12.75">
      <c r="B18" s="6"/>
      <c r="G18" s="10"/>
      <c r="H18" s="11"/>
      <c r="I18" s="11"/>
      <c r="J18" s="10"/>
      <c r="K18" s="10"/>
    </row>
    <row r="19" spans="2:11" ht="12.75">
      <c r="B19" s="6" t="s">
        <v>44</v>
      </c>
      <c r="G19" s="11">
        <v>14056</v>
      </c>
      <c r="H19" s="11"/>
      <c r="I19" s="11"/>
      <c r="J19" s="11">
        <v>12534</v>
      </c>
      <c r="K19" s="11">
        <v>17404</v>
      </c>
    </row>
    <row r="20" spans="2:11" ht="12.75">
      <c r="B20" s="6" t="s">
        <v>51</v>
      </c>
      <c r="G20" s="4">
        <v>-430768</v>
      </c>
      <c r="H20" s="11"/>
      <c r="I20" s="11"/>
      <c r="J20" s="11">
        <v>-246262</v>
      </c>
      <c r="K20" s="4">
        <v>-536154</v>
      </c>
    </row>
    <row r="21" spans="2:11" ht="12.75">
      <c r="B21" s="6" t="s">
        <v>47</v>
      </c>
      <c r="G21" s="11">
        <v>-67988</v>
      </c>
      <c r="H21" s="11"/>
      <c r="I21" s="11"/>
      <c r="J21" s="11">
        <v>0</v>
      </c>
      <c r="K21" s="11">
        <v>-56732</v>
      </c>
    </row>
    <row r="22" spans="2:11" ht="12.75">
      <c r="B22" s="6" t="s">
        <v>59</v>
      </c>
      <c r="G22" s="11">
        <v>1772</v>
      </c>
      <c r="H22" s="11"/>
      <c r="I22" s="11"/>
      <c r="J22" s="11"/>
      <c r="K22" s="11">
        <v>115</v>
      </c>
    </row>
    <row r="23" spans="2:11" ht="12.75">
      <c r="B23" s="6"/>
      <c r="G23" s="8"/>
      <c r="H23" s="8"/>
      <c r="I23" s="8"/>
      <c r="J23" s="8"/>
      <c r="K23" s="8"/>
    </row>
    <row r="24" spans="2:11" ht="12.75">
      <c r="B24" s="7" t="s">
        <v>45</v>
      </c>
      <c r="G24" s="15">
        <f>SUM(G19:G23)</f>
        <v>-482928</v>
      </c>
      <c r="H24" s="4"/>
      <c r="I24" s="4"/>
      <c r="J24" s="15">
        <f>SUM(J19:J23)</f>
        <v>-233728</v>
      </c>
      <c r="K24" s="15">
        <f>SUM(K19:K23)</f>
        <v>-575367</v>
      </c>
    </row>
    <row r="25" spans="2:11" ht="12.75">
      <c r="B25" s="6"/>
      <c r="G25" s="4"/>
      <c r="H25" s="4"/>
      <c r="I25" s="4"/>
      <c r="J25" s="4"/>
      <c r="K25" s="4"/>
    </row>
    <row r="26" spans="2:11" ht="12.75">
      <c r="B26" s="6"/>
      <c r="G26" s="4"/>
      <c r="H26" s="4"/>
      <c r="I26" s="4"/>
      <c r="J26" s="4"/>
      <c r="K26" s="4"/>
    </row>
    <row r="27" spans="2:11" ht="12.75">
      <c r="B27" s="6" t="s">
        <v>73</v>
      </c>
      <c r="G27" s="4">
        <v>-9593</v>
      </c>
      <c r="H27" s="4"/>
      <c r="I27" s="4"/>
      <c r="J27" s="4">
        <v>-6854</v>
      </c>
      <c r="K27" s="4">
        <v>-9172</v>
      </c>
    </row>
    <row r="28" spans="2:11" ht="12.75">
      <c r="B28" s="6" t="s">
        <v>46</v>
      </c>
      <c r="G28" s="4">
        <v>-3019</v>
      </c>
      <c r="H28" s="4"/>
      <c r="I28" s="4"/>
      <c r="J28" s="4">
        <v>-6838</v>
      </c>
      <c r="K28" s="4">
        <v>-3438</v>
      </c>
    </row>
    <row r="29" spans="2:11" ht="12.75">
      <c r="B29" s="6" t="s">
        <v>92</v>
      </c>
      <c r="G29" s="4">
        <v>-107293</v>
      </c>
      <c r="H29" s="4"/>
      <c r="I29" s="4"/>
      <c r="J29" s="4"/>
      <c r="K29" s="4">
        <v>-107293</v>
      </c>
    </row>
    <row r="30" spans="2:11" ht="12.75">
      <c r="B30" s="6" t="s">
        <v>93</v>
      </c>
      <c r="G30" s="4">
        <v>-567</v>
      </c>
      <c r="H30" s="4"/>
      <c r="I30" s="4"/>
      <c r="J30" s="4"/>
      <c r="K30" s="4">
        <v>-378</v>
      </c>
    </row>
    <row r="31" spans="2:11" ht="12.75">
      <c r="B31" s="7" t="s">
        <v>48</v>
      </c>
      <c r="G31" s="15">
        <f>SUM(G26:G30)</f>
        <v>-120472</v>
      </c>
      <c r="H31" s="4"/>
      <c r="I31" s="4"/>
      <c r="J31" s="15">
        <f>SUM(J28:J29)</f>
        <v>-6838</v>
      </c>
      <c r="K31" s="15">
        <f>SUM(K26:K30)</f>
        <v>-120281</v>
      </c>
    </row>
    <row r="32" spans="2:11" ht="12.75">
      <c r="B32" s="7"/>
      <c r="G32" s="4"/>
      <c r="H32" s="4"/>
      <c r="I32" s="4"/>
      <c r="J32" s="4"/>
      <c r="K32" s="4"/>
    </row>
    <row r="33" spans="2:11" ht="12.75">
      <c r="B33" s="6"/>
      <c r="G33" s="4"/>
      <c r="H33" s="4"/>
      <c r="I33" s="4"/>
      <c r="J33" s="4"/>
      <c r="K33" s="4"/>
    </row>
    <row r="34" spans="2:11" ht="12.75">
      <c r="B34" s="7" t="s">
        <v>74</v>
      </c>
      <c r="G34" s="13">
        <f>G16+G24+G31</f>
        <v>4127</v>
      </c>
      <c r="H34" s="4"/>
      <c r="I34" s="4"/>
      <c r="J34" s="13">
        <f>J16+J24+J31</f>
        <v>684930</v>
      </c>
      <c r="K34" s="13">
        <f>K16+K24+K31</f>
        <v>-216742</v>
      </c>
    </row>
    <row r="35" spans="2:11" ht="12.75">
      <c r="B35" s="6"/>
      <c r="G35" s="13"/>
      <c r="H35" s="4"/>
      <c r="I35" s="4"/>
      <c r="J35" s="13"/>
      <c r="K35" s="13"/>
    </row>
    <row r="36" spans="2:11" ht="12.75">
      <c r="B36" s="7" t="s">
        <v>50</v>
      </c>
      <c r="G36" s="13">
        <f>K38</f>
        <v>461879</v>
      </c>
      <c r="H36" s="4"/>
      <c r="I36" s="4"/>
      <c r="J36" s="13">
        <v>498562</v>
      </c>
      <c r="K36" s="13">
        <v>678621</v>
      </c>
    </row>
    <row r="37" spans="7:11" ht="12.75">
      <c r="G37" s="13"/>
      <c r="H37" s="4"/>
      <c r="I37" s="4"/>
      <c r="J37" s="13"/>
      <c r="K37" s="13"/>
    </row>
    <row r="38" spans="2:11" ht="13.5" thickBot="1">
      <c r="B38" s="7" t="s">
        <v>91</v>
      </c>
      <c r="G38" s="14">
        <f>G34+G36</f>
        <v>466006</v>
      </c>
      <c r="H38" s="4"/>
      <c r="I38" s="4"/>
      <c r="J38" s="14">
        <f>J34+J36</f>
        <v>1183492</v>
      </c>
      <c r="K38" s="14">
        <f>K34+K36</f>
        <v>461879</v>
      </c>
    </row>
    <row r="39" spans="7:11" ht="13.5" thickTop="1">
      <c r="G39" s="53">
        <f>G38-'BS'!G22</f>
        <v>0</v>
      </c>
      <c r="H39" s="54"/>
      <c r="I39" s="54"/>
      <c r="J39" s="54"/>
      <c r="K39" s="53">
        <f>461879-K38</f>
        <v>0</v>
      </c>
    </row>
    <row r="40" ht="12.75">
      <c r="K40" s="4"/>
    </row>
    <row r="41" spans="2:11" ht="28.5" customHeight="1">
      <c r="B41" s="57" t="s">
        <v>70</v>
      </c>
      <c r="C41" s="57"/>
      <c r="D41" s="57"/>
      <c r="E41" s="57"/>
      <c r="F41" s="57"/>
      <c r="G41" s="57"/>
      <c r="H41" s="57"/>
      <c r="I41" s="57"/>
      <c r="J41" s="57"/>
      <c r="K41" s="57"/>
    </row>
    <row r="42" ht="12.75">
      <c r="B42" s="5"/>
    </row>
  </sheetData>
  <mergeCells count="1">
    <mergeCell ref="B41:K41"/>
  </mergeCells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3 of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80" zoomScaleNormal="90" zoomScaleSheetLayoutView="80" workbookViewId="0" topLeftCell="A1">
      <selection activeCell="G36" sqref="G36"/>
    </sheetView>
  </sheetViews>
  <sheetFormatPr defaultColWidth="9.140625" defaultRowHeight="12.75"/>
  <cols>
    <col min="1" max="1" width="9.140625" style="3" customWidth="1"/>
    <col min="2" max="2" width="4.7109375" style="3" customWidth="1"/>
    <col min="3" max="5" width="9.140625" style="3" customWidth="1"/>
    <col min="6" max="6" width="30.7109375" style="3" customWidth="1"/>
    <col min="7" max="7" width="13.140625" style="3" customWidth="1"/>
    <col min="8" max="8" width="9.140625" style="3" customWidth="1"/>
    <col min="9" max="9" width="14.8515625" style="3" bestFit="1" customWidth="1"/>
    <col min="10" max="16384" width="9.140625" style="3" customWidth="1"/>
  </cols>
  <sheetData>
    <row r="1" ht="12.75">
      <c r="A1" s="1" t="s">
        <v>0</v>
      </c>
    </row>
    <row r="3" ht="12.75">
      <c r="A3" s="1" t="s">
        <v>60</v>
      </c>
    </row>
    <row r="4" ht="12.75">
      <c r="A4" s="1" t="s">
        <v>89</v>
      </c>
    </row>
    <row r="6" spans="7:9" ht="12.75">
      <c r="G6" s="21" t="str">
        <f>Cashflow!G6</f>
        <v>12 months</v>
      </c>
      <c r="I6" s="21" t="str">
        <f>G6</f>
        <v>12 months</v>
      </c>
    </row>
    <row r="7" spans="7:9" ht="12.75">
      <c r="G7" s="21" t="s">
        <v>23</v>
      </c>
      <c r="I7" s="21" t="s">
        <v>23</v>
      </c>
    </row>
    <row r="8" spans="7:9" ht="12.75">
      <c r="G8" s="37">
        <f>+Cashflow!G8</f>
        <v>38807</v>
      </c>
      <c r="I8" s="37">
        <f>+Cashflow!K8</f>
        <v>38442</v>
      </c>
    </row>
    <row r="9" spans="7:9" ht="12.75">
      <c r="G9" s="23" t="s">
        <v>7</v>
      </c>
      <c r="I9" s="37" t="s">
        <v>7</v>
      </c>
    </row>
    <row r="11" ht="12.75">
      <c r="A11" s="1" t="s">
        <v>61</v>
      </c>
    </row>
    <row r="12" ht="12.75">
      <c r="A12" s="1" t="s">
        <v>62</v>
      </c>
    </row>
    <row r="13" spans="1:9" ht="12.75">
      <c r="A13" s="3" t="s">
        <v>65</v>
      </c>
      <c r="G13" s="8">
        <v>993454</v>
      </c>
      <c r="H13" s="24"/>
      <c r="I13" s="8">
        <v>496727</v>
      </c>
    </row>
    <row r="14" spans="1:9" ht="12.75">
      <c r="A14" s="3" t="s">
        <v>87</v>
      </c>
      <c r="G14" s="8">
        <v>0</v>
      </c>
      <c r="I14" s="8">
        <v>496727</v>
      </c>
    </row>
    <row r="15" spans="1:9" ht="12.75">
      <c r="A15" s="3" t="s">
        <v>88</v>
      </c>
      <c r="G15" s="38">
        <f>SUM(G13:G14)</f>
        <v>993454</v>
      </c>
      <c r="I15" s="38">
        <f>SUM(I13:I14)</f>
        <v>993454</v>
      </c>
    </row>
    <row r="16" spans="7:9" ht="12.75">
      <c r="G16" s="4"/>
      <c r="I16" s="4"/>
    </row>
    <row r="17" spans="1:9" ht="12.75">
      <c r="A17" s="1" t="s">
        <v>63</v>
      </c>
      <c r="G17" s="4"/>
      <c r="I17" s="4"/>
    </row>
    <row r="18" spans="1:9" ht="12.75">
      <c r="A18" s="3" t="str">
        <f>A13</f>
        <v>Balance at 1 April</v>
      </c>
      <c r="G18" s="8">
        <v>0</v>
      </c>
      <c r="H18" s="24"/>
      <c r="I18" s="8">
        <v>213708</v>
      </c>
    </row>
    <row r="19" spans="1:9" ht="12.75">
      <c r="A19" s="3" t="s">
        <v>66</v>
      </c>
      <c r="G19" s="8">
        <v>0</v>
      </c>
      <c r="I19" s="8">
        <v>-213708</v>
      </c>
    </row>
    <row r="20" spans="1:9" ht="12.75">
      <c r="A20" s="3" t="s">
        <v>88</v>
      </c>
      <c r="G20" s="38">
        <f>SUM(G18:G19)</f>
        <v>0</v>
      </c>
      <c r="I20" s="38">
        <f>SUM(I18:I19)</f>
        <v>0</v>
      </c>
    </row>
    <row r="21" spans="7:9" ht="12.75">
      <c r="G21" s="4"/>
      <c r="I21" s="4"/>
    </row>
    <row r="22" spans="1:9" ht="12.75">
      <c r="A22" s="1" t="s">
        <v>64</v>
      </c>
      <c r="G22" s="4"/>
      <c r="I22" s="4"/>
    </row>
    <row r="23" spans="1:9" ht="12.75">
      <c r="A23" s="3" t="s">
        <v>65</v>
      </c>
      <c r="G23" s="4">
        <v>1650072</v>
      </c>
      <c r="I23" s="4">
        <v>1829653</v>
      </c>
    </row>
    <row r="24" spans="1:9" ht="12.75">
      <c r="A24" s="3" t="s">
        <v>94</v>
      </c>
      <c r="G24" s="4">
        <f>' PnL'!J35</f>
        <v>505964</v>
      </c>
      <c r="I24" s="4">
        <f>' PnL'!L35</f>
        <v>210731</v>
      </c>
    </row>
    <row r="25" spans="1:9" ht="12.75" hidden="1">
      <c r="A25" s="3" t="s">
        <v>66</v>
      </c>
      <c r="G25" s="4">
        <v>0</v>
      </c>
      <c r="I25" s="4">
        <v>0</v>
      </c>
    </row>
    <row r="26" spans="1:9" ht="12.75">
      <c r="A26" s="3" t="s">
        <v>66</v>
      </c>
      <c r="G26" s="4">
        <v>0</v>
      </c>
      <c r="I26" s="4">
        <v>-283019</v>
      </c>
    </row>
    <row r="27" spans="1:9" ht="12.75">
      <c r="A27" s="3" t="s">
        <v>67</v>
      </c>
      <c r="G27" s="4">
        <v>-107293</v>
      </c>
      <c r="I27" s="4">
        <v>-107293</v>
      </c>
    </row>
    <row r="28" spans="1:9" ht="12.75">
      <c r="A28" s="3" t="s">
        <v>76</v>
      </c>
      <c r="G28" s="38">
        <f>SUM(G23:G27)</f>
        <v>2048743</v>
      </c>
      <c r="I28" s="38">
        <f>SUM(I23:I27)</f>
        <v>1650072</v>
      </c>
    </row>
    <row r="29" spans="7:9" ht="12.75">
      <c r="G29" s="4"/>
      <c r="I29" s="4"/>
    </row>
    <row r="30" spans="1:12" ht="13.5" thickBot="1">
      <c r="A30" s="3" t="s">
        <v>68</v>
      </c>
      <c r="G30" s="39">
        <f>+G28+G15+G20</f>
        <v>3042197</v>
      </c>
      <c r="I30" s="39">
        <f>+I28+I15+I20</f>
        <v>2643526</v>
      </c>
      <c r="L30" s="52"/>
    </row>
    <row r="31" ht="13.5" thickTop="1"/>
    <row r="34" spans="1:9" ht="28.5" customHeight="1">
      <c r="A34" s="57" t="s">
        <v>71</v>
      </c>
      <c r="B34" s="57"/>
      <c r="C34" s="57"/>
      <c r="D34" s="57"/>
      <c r="E34" s="57"/>
      <c r="F34" s="57"/>
      <c r="G34" s="57"/>
      <c r="H34" s="57"/>
      <c r="I34" s="57"/>
    </row>
    <row r="35" ht="12.75">
      <c r="A35" s="5"/>
    </row>
    <row r="36" spans="7:9" ht="12.75">
      <c r="G36" s="52">
        <f>G30-'BS'!G40</f>
        <v>0</v>
      </c>
      <c r="I36" s="52">
        <f>I30-'BS'!I40</f>
        <v>0</v>
      </c>
    </row>
  </sheetData>
  <mergeCells count="1">
    <mergeCell ref="A34:I34"/>
  </mergeCells>
  <printOptions/>
  <pageMargins left="0.75" right="0.75" top="1" bottom="1" header="0.5" footer="0.5"/>
  <pageSetup horizontalDpi="600" verticalDpi="600" orientation="portrait" paperSize="9" scale="73" r:id="rId1"/>
  <headerFooter alignWithMargins="0">
    <oddFooter>&amp;CPage 4 of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PETRONAS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SZARINA</cp:lastModifiedBy>
  <cp:lastPrinted>2006-05-11T11:11:45Z</cp:lastPrinted>
  <dcterms:created xsi:type="dcterms:W3CDTF">2001-08-02T03:12:06Z</dcterms:created>
  <dcterms:modified xsi:type="dcterms:W3CDTF">2006-05-11T11:12:04Z</dcterms:modified>
  <cp:category/>
  <cp:version/>
  <cp:contentType/>
  <cp:contentStatus/>
</cp:coreProperties>
</file>